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Sheet1" sheetId="5" r:id="rId5"/>
    <sheet name="Fleet3" sheetId="6" r:id="rId6"/>
  </sheets>
  <definedNames>
    <definedName name="_xlfn.IFERROR" hidden="1">#NAME?</definedName>
    <definedName name="_xlnm.Print_Area" localSheetId="0">'Fleet1'!$A$1:$O$26</definedName>
    <definedName name="_xlnm.Print_Area" localSheetId="1">'Fleet2'!$A$1:$O$27</definedName>
    <definedName name="_xlnm.Print_Area" localSheetId="5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<sst xmlns="http://schemas.openxmlformats.org/spreadsheetml/2006/main" count="298" uniqueCount="125">
  <si>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</si>
  <si>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</si>
  <si>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</si>
  <si>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</si>
  <si>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</si>
  <si>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</si>
  <si>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</si>
  <si>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</si>
  <si>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</si>
  <si>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</si>
  <si>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</si>
  <si>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</si>
  <si>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</si>
  <si>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</si>
  <si>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</si>
  <si>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</si>
  <si>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</si>
  <si>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</si>
  <si>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</si>
  <si>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</si>
  <si>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</si>
  <si>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</si>
  <si>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</si>
  <si>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</si>
  <si>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</si>
  <si>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</si>
  <si>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</si>
  <si>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</si>
  <si>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</si>
  <si>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</si>
  <si>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</si>
  <si>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</si>
  <si>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</si>
  <si>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</si>
  <si>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</si>
  <si>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</si>
  <si>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</si>
  <si>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</si>
  <si>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</si>
  <si>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</si>
  <si>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</si>
  <si>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</si>
  <si>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</si>
  <si>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</si>
  <si>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</si>
  <si>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</si>
  <si>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</si>
  <si>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</si>
  <si>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</si>
  <si>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</si>
  <si>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</si>
  <si>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</si>
  <si>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</si>
  <si>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</si>
  <si>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</si>
  <si>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</si>
  <si>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</si>
  <si>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</si>
  <si>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</si>
  <si>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</si>
  <si>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</si>
  <si>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</si>
  <si>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</si>
  <si>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</si>
  <si>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</si>
  <si>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</si>
  <si>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</si>
  <si>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</si>
  <si>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</si>
  <si>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</si>
  <si>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</si>
  <si>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</si>
  <si>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</si>
  <si>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</si>
  <si>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</si>
  <si>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</si>
  <si>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</si>
  <si>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</si>
  <si>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</si>
  <si>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</si>
  <si>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</si>
  <si>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</si>
  <si>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</si>
  <si>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</si>
  <si>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</si>
  <si>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</si>
  <si>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</si>
  <si>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</si>
  <si>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</si>
  <si>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</si>
  <si>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</si>
  <si>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</si>
  <si>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</si>
  <si>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</si>
  <si>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</si>
  <si>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</si>
  <si>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</si>
  <si>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</si>
  <si>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</si>
  <si>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</si>
  <si>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</si>
  <si>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</si>
  <si>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</si>
  <si>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</si>
  <si>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</si>
  <si>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</si>
  <si>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</si>
  <si>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</si>
  <si>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</si>
  <si>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</si>
  <si>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</si>
  <si>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</si>
  <si>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</si>
  <si>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</si>
  <si>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</si>
  <si>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</si>
  <si>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</si>
  <si>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</si>
  <si>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</si>
  <si>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Te Aroha</t>
  </si>
  <si>
    <t>Gietl</t>
  </si>
  <si>
    <t>VX One</t>
  </si>
  <si>
    <t xml:space="preserve"> </t>
  </si>
  <si>
    <t>Moonbird</t>
  </si>
  <si>
    <t xml:space="preserve">Date:  9/21/2012         Fall Regatta        Race: 3  RC:  Phillip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</si>
</sst>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C1">
      <selection activeCell="O14" sqref="O14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4" width="9.140625" style="0" customWidth="1"/>
    <col min="15" max="15" width="8.7109375" style="0" customWidth="1"/>
    <col min="17" max="17" width="8.8515625" style="7" customWidth="1"/>
  </cols>
  <sheetData>
    <row r="1" ht="15">
      <c r="Q1" s="49" t="s">
        <v>107</v>
      </c>
    </row>
    <row r="2" ht="15">
      <c r="Q2" s="49" t="s">
        <v>109</v>
      </c>
    </row>
    <row r="3" ht="15">
      <c r="Q3" s="49" t="s">
        <v>110</v>
      </c>
    </row>
    <row r="4" ht="15">
      <c r="Q4" s="49" t="s">
        <v>108</v>
      </c>
    </row>
    <row r="5" spans="1:17" s="23" customFormat="1" ht="18.75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111</v>
      </c>
    </row>
    <row r="6" spans="1:17" s="23" customFormat="1" ht="19.5" thickBot="1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112</v>
      </c>
    </row>
    <row r="7" spans="1:19" s="23" customFormat="1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101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106</v>
      </c>
      <c r="S8" s="28"/>
    </row>
    <row r="9" spans="1:19" s="23" customFormat="1" ht="18.75">
      <c r="A9" s="3" t="s">
        <v>0</v>
      </c>
      <c r="B9" s="3" t="s">
        <v>75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105</v>
      </c>
      <c r="S9" s="28"/>
    </row>
    <row r="10" spans="1:19" s="23" customFormat="1" ht="19.5" customHeight="1">
      <c r="A10" s="4" t="s">
        <v>13</v>
      </c>
      <c r="B10" s="4" t="s">
        <v>76</v>
      </c>
      <c r="C10" s="4"/>
      <c r="D10" s="4"/>
      <c r="E10" s="5" t="s">
        <v>17</v>
      </c>
      <c r="F10" s="5">
        <v>2792</v>
      </c>
      <c r="G10" s="5">
        <v>170</v>
      </c>
      <c r="H10" s="5">
        <f>+G10+15</f>
        <v>185</v>
      </c>
      <c r="I10" s="6">
        <f>1000/(900+G10)</f>
        <v>0.9345794392523364</v>
      </c>
      <c r="J10" s="6">
        <f>1000/(900+H10)</f>
        <v>0.9216589861751152</v>
      </c>
      <c r="K10" s="4">
        <v>157</v>
      </c>
      <c r="L10" s="4">
        <v>43</v>
      </c>
      <c r="M10" s="24">
        <f>IF(K10&gt;0,K10+L10/60," ")</f>
        <v>157.71666666666667</v>
      </c>
      <c r="N10" s="24">
        <f>_xlfn.IFERROR(R10," ")</f>
        <v>147.398753894081</v>
      </c>
      <c r="O10" s="4">
        <f aca="true" t="shared" si="0" ref="O10:O20">_xlfn.IFERROR(S10," ")</f>
        <v>1</v>
      </c>
      <c r="Q10" s="30" t="s">
        <v>104</v>
      </c>
      <c r="R10" s="23">
        <f>IF(M10&gt;0,IF(Q10="s",M10*I10,0)+IF(Q10="n",M10*J10,0)," ")</f>
        <v>147.398753894081</v>
      </c>
      <c r="S10" s="28">
        <f aca="true" t="shared" si="1" ref="S10:S20">RANK(N10,$N$10:$N$20,1)</f>
        <v>1</v>
      </c>
    </row>
    <row r="11" spans="1:19" s="23" customFormat="1" ht="19.5" customHeight="1">
      <c r="A11" s="4" t="s">
        <v>15</v>
      </c>
      <c r="B11" s="4" t="s">
        <v>77</v>
      </c>
      <c r="C11" s="4"/>
      <c r="D11" s="4"/>
      <c r="E11" s="5" t="s">
        <v>17</v>
      </c>
      <c r="F11" s="5">
        <v>1024</v>
      </c>
      <c r="G11" s="5">
        <v>170</v>
      </c>
      <c r="H11" s="5">
        <f>+G11+15</f>
        <v>185</v>
      </c>
      <c r="I11" s="6">
        <f aca="true" t="shared" si="2" ref="I11:J13">1000/(900+G11)</f>
        <v>0.9345794392523364</v>
      </c>
      <c r="J11" s="6">
        <f t="shared" si="2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 t="str">
        <f t="shared" si="0"/>
        <v> </v>
      </c>
      <c r="Q11" s="31" t="s">
        <v>102</v>
      </c>
      <c r="R11" s="23" t="e">
        <f aca="true" t="shared" si="3" ref="R11:R20">IF(M11&gt;0,IF(Q11="s",M11*I11,0)+IF(Q11="n",M11*J11,0)," ")</f>
        <v>#VALUE!</v>
      </c>
      <c r="S11" s="28" t="e">
        <f t="shared" si="1"/>
        <v>#VALUE!</v>
      </c>
    </row>
    <row r="12" spans="1:19" s="23" customFormat="1" ht="19.5" customHeight="1">
      <c r="A12" s="4" t="s">
        <v>16</v>
      </c>
      <c r="B12" s="4" t="s">
        <v>78</v>
      </c>
      <c r="C12" s="4"/>
      <c r="D12" s="4"/>
      <c r="E12" s="5" t="s">
        <v>17</v>
      </c>
      <c r="F12" s="5">
        <v>1742</v>
      </c>
      <c r="G12" s="5">
        <v>170</v>
      </c>
      <c r="H12" s="5">
        <f>+G12+15</f>
        <v>185</v>
      </c>
      <c r="I12" s="6">
        <f t="shared" si="2"/>
        <v>0.9345794392523364</v>
      </c>
      <c r="J12" s="6">
        <f t="shared" si="2"/>
        <v>0.9216589861751152</v>
      </c>
      <c r="K12" s="4">
        <v>179</v>
      </c>
      <c r="L12" s="4">
        <v>19</v>
      </c>
      <c r="M12" s="24">
        <f aca="true" t="shared" si="4" ref="M12:M20">IF(K12&gt;0,K12+L12/60," ")</f>
        <v>179.31666666666666</v>
      </c>
      <c r="N12" s="24">
        <f aca="true" t="shared" si="5" ref="N12:N20">_xlfn.IFERROR(R12," ")</f>
        <v>167.58566978193147</v>
      </c>
      <c r="O12" s="4">
        <f t="shared" si="0"/>
        <v>2</v>
      </c>
      <c r="Q12" s="31" t="s">
        <v>102</v>
      </c>
      <c r="R12" s="23">
        <f t="shared" si="3"/>
        <v>167.58566978193147</v>
      </c>
      <c r="S12" s="28">
        <f t="shared" si="1"/>
        <v>2</v>
      </c>
    </row>
    <row r="13" spans="1:19" s="23" customFormat="1" ht="19.5" customHeight="1">
      <c r="A13" s="4" t="s">
        <v>14</v>
      </c>
      <c r="B13" s="4" t="s">
        <v>79</v>
      </c>
      <c r="C13" s="4"/>
      <c r="D13" s="4"/>
      <c r="E13" s="5" t="s">
        <v>17</v>
      </c>
      <c r="F13" s="5">
        <v>3511</v>
      </c>
      <c r="G13" s="5">
        <v>170</v>
      </c>
      <c r="H13" s="5">
        <f>+G13+15</f>
        <v>185</v>
      </c>
      <c r="I13" s="6">
        <f t="shared" si="2"/>
        <v>0.9345794392523364</v>
      </c>
      <c r="J13" s="6">
        <f t="shared" si="2"/>
        <v>0.9216589861751152</v>
      </c>
      <c r="K13" s="4"/>
      <c r="L13" s="4"/>
      <c r="M13" s="24" t="str">
        <f t="shared" si="4"/>
        <v> </v>
      </c>
      <c r="N13" s="24" t="str">
        <f t="shared" si="5"/>
        <v> </v>
      </c>
      <c r="O13" s="4" t="str">
        <f t="shared" si="0"/>
        <v> </v>
      </c>
      <c r="Q13" s="31" t="s">
        <v>102</v>
      </c>
      <c r="R13" s="23" t="e">
        <f t="shared" si="3"/>
        <v>#VALUE!</v>
      </c>
      <c r="S13" s="28" t="e">
        <f t="shared" si="1"/>
        <v>#VALUE!</v>
      </c>
    </row>
    <row r="14" spans="1:19" s="23" customFormat="1" ht="19.5" customHeight="1">
      <c r="A14" s="4" t="s">
        <v>73</v>
      </c>
      <c r="B14" s="4" t="s">
        <v>80</v>
      </c>
      <c r="C14" s="4"/>
      <c r="D14" s="4"/>
      <c r="E14" s="5" t="s">
        <v>17</v>
      </c>
      <c r="F14" s="5">
        <v>1248</v>
      </c>
      <c r="G14" s="5">
        <v>170</v>
      </c>
      <c r="H14" s="5">
        <f>+G14+15</f>
        <v>185</v>
      </c>
      <c r="I14" s="6">
        <f>1000/(900+G14)</f>
        <v>0.9345794392523364</v>
      </c>
      <c r="J14" s="6">
        <f>1000/(900+H14)</f>
        <v>0.9216589861751152</v>
      </c>
      <c r="K14" s="4">
        <v>225</v>
      </c>
      <c r="L14" s="4">
        <v>48</v>
      </c>
      <c r="M14" s="24">
        <f t="shared" si="4"/>
        <v>225.8</v>
      </c>
      <c r="N14" s="24">
        <f t="shared" si="5"/>
        <v>211.02803738317758</v>
      </c>
      <c r="O14" s="4">
        <f t="shared" si="0"/>
        <v>3</v>
      </c>
      <c r="Q14" s="31" t="s">
        <v>102</v>
      </c>
      <c r="R14" s="23">
        <f t="shared" si="3"/>
        <v>211.02803738317758</v>
      </c>
      <c r="S14" s="28">
        <f t="shared" si="1"/>
        <v>3</v>
      </c>
    </row>
    <row r="15" spans="1:19" s="23" customFormat="1" ht="19.5" customHeight="1">
      <c r="A15" s="4"/>
      <c r="B15" s="4"/>
      <c r="C15" s="4"/>
      <c r="D15" s="4"/>
      <c r="E15" s="5"/>
      <c r="F15" s="5"/>
      <c r="G15" s="5"/>
      <c r="H15" s="5"/>
      <c r="I15" s="6"/>
      <c r="J15" s="6"/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0"/>
        <v> </v>
      </c>
      <c r="Q15" s="31" t="s">
        <v>102</v>
      </c>
      <c r="R15" s="23" t="e">
        <f t="shared" si="3"/>
        <v>#VALUE!</v>
      </c>
      <c r="S15" s="28" t="e">
        <f t="shared" si="1"/>
        <v>#VALUE!</v>
      </c>
    </row>
    <row r="16" spans="1:19" s="23" customFormat="1" ht="19.5" customHeight="1">
      <c r="A16" s="4" t="s">
        <v>120</v>
      </c>
      <c r="B16" s="4" t="s">
        <v>122</v>
      </c>
      <c r="C16" s="4"/>
      <c r="D16" s="4"/>
      <c r="E16" s="5" t="s">
        <v>121</v>
      </c>
      <c r="F16" s="5">
        <v>119</v>
      </c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/>
      <c r="Q16" s="31" t="s">
        <v>102</v>
      </c>
      <c r="R16" s="23" t="e">
        <f t="shared" si="3"/>
        <v>#VALUE!</v>
      </c>
      <c r="S16" s="28" t="e">
        <f t="shared" si="1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 t="str">
        <f t="shared" si="0"/>
        <v> </v>
      </c>
      <c r="Q17" s="31" t="s">
        <v>102</v>
      </c>
      <c r="R17" s="23" t="e">
        <f t="shared" si="3"/>
        <v>#VALUE!</v>
      </c>
      <c r="S17" s="28" t="e">
        <f t="shared" si="1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0"/>
        <v> </v>
      </c>
      <c r="Q18" s="31" t="s">
        <v>102</v>
      </c>
      <c r="R18" s="23" t="e">
        <f t="shared" si="3"/>
        <v>#VALUE!</v>
      </c>
      <c r="S18" s="28" t="e">
        <f t="shared" si="1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0"/>
        <v> </v>
      </c>
      <c r="Q19" s="31" t="s">
        <v>102</v>
      </c>
      <c r="R19" s="23" t="e">
        <f t="shared" si="3"/>
        <v>#VALUE!</v>
      </c>
      <c r="S19" s="28" t="e">
        <f t="shared" si="1"/>
        <v>#VALUE!</v>
      </c>
    </row>
    <row r="20" spans="1:19" s="23" customFormat="1" ht="19.5" customHeight="1" thickBo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0"/>
        <v> </v>
      </c>
      <c r="Q20" s="32" t="s">
        <v>102</v>
      </c>
      <c r="R20" s="33" t="e">
        <f t="shared" si="3"/>
        <v>#VALUE!</v>
      </c>
      <c r="S20" s="34" t="e">
        <f t="shared" si="1"/>
        <v>#VALUE!</v>
      </c>
    </row>
    <row r="21" spans="1:17" s="23" customFormat="1" ht="21">
      <c r="A21" s="59" t="s">
        <v>118</v>
      </c>
      <c r="B21" s="59"/>
      <c r="C21" s="59"/>
      <c r="D21" s="59"/>
      <c r="E21" s="59"/>
      <c r="F21" s="59"/>
      <c r="G21" s="59"/>
      <c r="H21" s="59"/>
      <c r="I21" s="59"/>
      <c r="J21" s="59"/>
      <c r="K21" s="1"/>
      <c r="L21" s="1"/>
      <c r="M21" s="1"/>
      <c r="N21" s="1"/>
      <c r="O21" s="1"/>
      <c r="Q21" s="25"/>
    </row>
    <row r="22" spans="1:17" s="23" customFormat="1" ht="2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Q22" s="25"/>
    </row>
    <row r="23" spans="1:17" s="23" customFormat="1" ht="18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Q23" s="25"/>
    </row>
    <row r="24" spans="1:17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25"/>
    </row>
    <row r="25" spans="1:17" s="23" customFormat="1" ht="18.75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Q25" s="25"/>
    </row>
    <row r="26" spans="1:17" s="23" customFormat="1" ht="18.75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Q26" s="25"/>
    </row>
  </sheetData>
  <sheetProtection/>
  <mergeCells count="12">
    <mergeCell ref="Q7:S7"/>
    <mergeCell ref="A21:J21"/>
    <mergeCell ref="A26:O26"/>
    <mergeCell ref="A5:O5"/>
    <mergeCell ref="A6:O6"/>
    <mergeCell ref="A22:O22"/>
    <mergeCell ref="A23:O23"/>
    <mergeCell ref="A25:O25"/>
    <mergeCell ref="A7:O7"/>
    <mergeCell ref="G8:H8"/>
    <mergeCell ref="I8:J8"/>
    <mergeCell ref="K8:L8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C6">
      <selection activeCell="O18" sqref="O18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107</v>
      </c>
    </row>
    <row r="2" ht="15">
      <c r="Q2" s="49" t="s">
        <v>109</v>
      </c>
    </row>
    <row r="3" ht="15">
      <c r="Q3" s="49" t="s">
        <v>110</v>
      </c>
    </row>
    <row r="4" ht="15">
      <c r="Q4" s="49" t="s">
        <v>108</v>
      </c>
    </row>
    <row r="5" spans="1:17" ht="18.75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111</v>
      </c>
    </row>
    <row r="6" spans="1:17" s="23" customFormat="1" ht="19.5" thickBot="1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112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101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106</v>
      </c>
      <c r="S8" s="28"/>
    </row>
    <row r="9" spans="1:19" s="23" customFormat="1" ht="18.75">
      <c r="A9" s="3" t="s">
        <v>0</v>
      </c>
      <c r="B9" s="3" t="s">
        <v>75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105</v>
      </c>
      <c r="S9" s="28"/>
    </row>
    <row r="10" spans="1:19" s="23" customFormat="1" ht="19.5" customHeight="1">
      <c r="A10" s="4" t="s">
        <v>25</v>
      </c>
      <c r="B10" s="4" t="s">
        <v>81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7">+G10+15</f>
        <v>223</v>
      </c>
      <c r="I10" s="6">
        <f aca="true" t="shared" si="1" ref="I10:J17">1000/(900+G10)</f>
        <v>0.9025270758122743</v>
      </c>
      <c r="J10" s="6">
        <f t="shared" si="1"/>
        <v>0.8904719501335708</v>
      </c>
      <c r="K10" s="4">
        <v>153</v>
      </c>
      <c r="L10" s="4">
        <v>50</v>
      </c>
      <c r="M10" s="24">
        <f>IF(K10&gt;0,K10+L10/60," ")</f>
        <v>153.83333333333334</v>
      </c>
      <c r="N10" s="24">
        <f>_xlfn.IFERROR(R10," ")</f>
        <v>136.984268328881</v>
      </c>
      <c r="O10" s="4">
        <f>_xlfn.IFERROR(S10," ")</f>
        <v>1</v>
      </c>
      <c r="Q10" s="30" t="s">
        <v>103</v>
      </c>
      <c r="R10" s="23">
        <f>IF(M10&gt;0,IF(Q10="s",M10*I10,0)+IF(Q10="n",M10*J10,0)," ")</f>
        <v>136.984268328881</v>
      </c>
      <c r="S10" s="28">
        <f aca="true" t="shared" si="2" ref="S10:S21">RANK(N10,$N$10:$N$20,1)</f>
        <v>1</v>
      </c>
    </row>
    <row r="11" spans="1:19" s="23" customFormat="1" ht="19.5" customHeight="1">
      <c r="A11" s="4" t="s">
        <v>23</v>
      </c>
      <c r="B11" s="4" t="s">
        <v>123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/>
      <c r="L11" s="4"/>
      <c r="M11" s="24" t="str">
        <f aca="true" t="shared" si="3" ref="M11:M20">IF(K11&gt;0,K11+L11/60," ")</f>
        <v> </v>
      </c>
      <c r="N11" s="24" t="str">
        <f aca="true" t="shared" si="4" ref="N11:O20">_xlfn.IFERROR(R11," ")</f>
        <v> </v>
      </c>
      <c r="O11" s="4" t="str">
        <f aca="true" t="shared" si="5" ref="O11:O17">_xlfn.IFERROR(S11," ")</f>
        <v> </v>
      </c>
      <c r="Q11" s="31" t="s">
        <v>102</v>
      </c>
      <c r="R11" s="23" t="e">
        <f aca="true" t="shared" si="6" ref="R11:R20">IF(M11&gt;0,IF(Q11="s",M11*I11,0)+IF(Q11="n",M11*J11,0)," ")</f>
        <v>#VALUE!</v>
      </c>
      <c r="S11" s="28" t="e">
        <f t="shared" si="2"/>
        <v>#VALUE!</v>
      </c>
    </row>
    <row r="12" spans="1:19" s="23" customFormat="1" ht="19.5" customHeight="1">
      <c r="A12" s="4" t="s">
        <v>71</v>
      </c>
      <c r="B12" s="4" t="s">
        <v>88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156</v>
      </c>
      <c r="L12" s="4">
        <v>26</v>
      </c>
      <c r="M12" s="24">
        <f t="shared" si="3"/>
        <v>156.43333333333334</v>
      </c>
      <c r="N12" s="24">
        <f t="shared" si="4"/>
        <v>139.29949539922828</v>
      </c>
      <c r="O12" s="4">
        <f t="shared" si="5"/>
        <v>3</v>
      </c>
      <c r="Q12" s="31" t="s">
        <v>104</v>
      </c>
      <c r="R12" s="23">
        <f t="shared" si="6"/>
        <v>139.29949539922828</v>
      </c>
      <c r="S12" s="28">
        <f t="shared" si="2"/>
        <v>3</v>
      </c>
    </row>
    <row r="13" spans="1:19" s="23" customFormat="1" ht="19.5" customHeight="1">
      <c r="A13" s="4" t="s">
        <v>27</v>
      </c>
      <c r="B13" s="4" t="s">
        <v>83</v>
      </c>
      <c r="C13" s="4"/>
      <c r="D13" s="4"/>
      <c r="E13" s="5" t="s">
        <v>34</v>
      </c>
      <c r="F13" s="5">
        <v>2480</v>
      </c>
      <c r="G13" s="5">
        <v>221</v>
      </c>
      <c r="H13" s="5">
        <f t="shared" si="0"/>
        <v>236</v>
      </c>
      <c r="I13" s="6">
        <f t="shared" si="1"/>
        <v>0.8920606601248885</v>
      </c>
      <c r="J13" s="6">
        <f t="shared" si="1"/>
        <v>0.8802816901408451</v>
      </c>
      <c r="K13" s="4"/>
      <c r="L13" s="4"/>
      <c r="M13" s="24" t="str">
        <f t="shared" si="3"/>
        <v> </v>
      </c>
      <c r="N13" s="24" t="str">
        <f t="shared" si="4"/>
        <v> </v>
      </c>
      <c r="O13" s="4" t="str">
        <f t="shared" si="5"/>
        <v> </v>
      </c>
      <c r="Q13" s="31" t="s">
        <v>103</v>
      </c>
      <c r="R13" s="23" t="e">
        <f t="shared" si="6"/>
        <v>#VALUE!</v>
      </c>
      <c r="S13" s="28" t="e">
        <f t="shared" si="2"/>
        <v>#VALUE!</v>
      </c>
    </row>
    <row r="14" spans="1:19" s="23" customFormat="1" ht="19.5" customHeight="1">
      <c r="A14" s="4" t="s">
        <v>22</v>
      </c>
      <c r="B14" s="4" t="s">
        <v>84</v>
      </c>
      <c r="C14" s="4"/>
      <c r="D14" s="4"/>
      <c r="E14" s="5" t="s">
        <v>29</v>
      </c>
      <c r="F14" s="5">
        <v>75</v>
      </c>
      <c r="G14" s="5">
        <v>206</v>
      </c>
      <c r="H14" s="5">
        <f t="shared" si="0"/>
        <v>221</v>
      </c>
      <c r="I14" s="5">
        <f t="shared" si="1"/>
        <v>0.9041591320072333</v>
      </c>
      <c r="J14" s="6">
        <f t="shared" si="1"/>
        <v>0.8920606601248885</v>
      </c>
      <c r="K14" s="4">
        <v>151</v>
      </c>
      <c r="L14" s="4">
        <v>43</v>
      </c>
      <c r="M14" s="24">
        <f t="shared" si="3"/>
        <v>151.71666666666667</v>
      </c>
      <c r="N14" s="24">
        <f t="shared" si="4"/>
        <v>137.1760096443641</v>
      </c>
      <c r="O14" s="4">
        <f t="shared" si="5"/>
        <v>2</v>
      </c>
      <c r="Q14" s="31" t="s">
        <v>102</v>
      </c>
      <c r="R14" s="23">
        <f t="shared" si="6"/>
        <v>137.1760096443641</v>
      </c>
      <c r="S14" s="28">
        <f t="shared" si="2"/>
        <v>2</v>
      </c>
    </row>
    <row r="15" spans="1:19" s="23" customFormat="1" ht="19.5" customHeight="1">
      <c r="A15" s="4" t="s">
        <v>26</v>
      </c>
      <c r="B15" s="4" t="s">
        <v>85</v>
      </c>
      <c r="C15" s="4"/>
      <c r="D15" s="4"/>
      <c r="E15" s="5" t="s">
        <v>32</v>
      </c>
      <c r="F15" s="5">
        <v>6</v>
      </c>
      <c r="G15" s="5">
        <v>213</v>
      </c>
      <c r="H15" s="5">
        <f t="shared" si="0"/>
        <v>228</v>
      </c>
      <c r="I15" s="5">
        <f t="shared" si="1"/>
        <v>0.8984725965858041</v>
      </c>
      <c r="J15" s="6">
        <f t="shared" si="1"/>
        <v>0.8865248226950354</v>
      </c>
      <c r="K15" s="4"/>
      <c r="L15" s="4"/>
      <c r="M15" s="24" t="str">
        <f t="shared" si="3"/>
        <v> </v>
      </c>
      <c r="N15" s="24" t="str">
        <f t="shared" si="4"/>
        <v> </v>
      </c>
      <c r="O15" s="4" t="str">
        <f t="shared" si="5"/>
        <v> </v>
      </c>
      <c r="Q15" s="31" t="s">
        <v>103</v>
      </c>
      <c r="R15" s="23" t="e">
        <f t="shared" si="6"/>
        <v>#VALUE!</v>
      </c>
      <c r="S15" s="28" t="e">
        <f t="shared" si="2"/>
        <v>#VALUE!</v>
      </c>
    </row>
    <row r="16" spans="1:19" s="23" customFormat="1" ht="19.5" customHeight="1">
      <c r="A16" s="4" t="s">
        <v>28</v>
      </c>
      <c r="B16" s="4" t="s">
        <v>86</v>
      </c>
      <c r="C16" s="4"/>
      <c r="D16" s="4"/>
      <c r="E16" s="5" t="s">
        <v>35</v>
      </c>
      <c r="F16" s="5">
        <v>1687</v>
      </c>
      <c r="G16" s="5">
        <v>222</v>
      </c>
      <c r="H16" s="5">
        <f t="shared" si="0"/>
        <v>237</v>
      </c>
      <c r="I16" s="5">
        <f t="shared" si="1"/>
        <v>0.8912655971479501</v>
      </c>
      <c r="J16" s="6">
        <f t="shared" si="1"/>
        <v>0.8795074758135444</v>
      </c>
      <c r="K16" s="4"/>
      <c r="L16" s="4"/>
      <c r="M16" s="24" t="str">
        <f t="shared" si="3"/>
        <v> </v>
      </c>
      <c r="N16" s="24" t="str">
        <f t="shared" si="4"/>
        <v> </v>
      </c>
      <c r="O16" s="4" t="str">
        <f t="shared" si="5"/>
        <v> </v>
      </c>
      <c r="Q16" s="31" t="s">
        <v>102</v>
      </c>
      <c r="R16" s="23" t="e">
        <f t="shared" si="6"/>
        <v>#VALUE!</v>
      </c>
      <c r="S16" s="28" t="e">
        <f t="shared" si="2"/>
        <v>#VALUE!</v>
      </c>
    </row>
    <row r="17" spans="1:19" s="23" customFormat="1" ht="19.5" customHeight="1">
      <c r="A17" s="4" t="s">
        <v>36</v>
      </c>
      <c r="B17" s="4" t="s">
        <v>87</v>
      </c>
      <c r="C17" s="4"/>
      <c r="D17" s="4"/>
      <c r="E17" s="5" t="s">
        <v>37</v>
      </c>
      <c r="F17" s="5">
        <v>1183</v>
      </c>
      <c r="G17" s="5">
        <v>213</v>
      </c>
      <c r="H17" s="5">
        <f t="shared" si="0"/>
        <v>228</v>
      </c>
      <c r="I17" s="5">
        <f t="shared" si="1"/>
        <v>0.8984725965858041</v>
      </c>
      <c r="J17" s="5">
        <f t="shared" si="1"/>
        <v>0.8865248226950354</v>
      </c>
      <c r="K17" s="4">
        <v>158</v>
      </c>
      <c r="L17" s="4">
        <v>27</v>
      </c>
      <c r="M17" s="24">
        <f t="shared" si="3"/>
        <v>158.45</v>
      </c>
      <c r="N17" s="24">
        <f t="shared" si="4"/>
        <v>142.36298292902066</v>
      </c>
      <c r="O17" s="4">
        <f t="shared" si="5"/>
        <v>4</v>
      </c>
      <c r="Q17" s="31" t="s">
        <v>102</v>
      </c>
      <c r="R17" s="23">
        <f t="shared" si="6"/>
        <v>142.36298292902066</v>
      </c>
      <c r="S17" s="28">
        <f t="shared" si="2"/>
        <v>4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5"/>
      <c r="J18" s="5"/>
      <c r="K18" s="4"/>
      <c r="L18" s="4"/>
      <c r="M18" s="24" t="str">
        <f t="shared" si="3"/>
        <v> </v>
      </c>
      <c r="N18" s="24" t="str">
        <f t="shared" si="4"/>
        <v> </v>
      </c>
      <c r="O18" s="4" t="str">
        <f t="shared" si="4"/>
        <v> </v>
      </c>
      <c r="Q18" s="31" t="s">
        <v>102</v>
      </c>
      <c r="R18" s="23" t="e">
        <f t="shared" si="6"/>
        <v>#VALUE!</v>
      </c>
      <c r="S18" s="28" t="e">
        <f t="shared" si="2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3"/>
        <v> </v>
      </c>
      <c r="N19" s="24" t="str">
        <f t="shared" si="4"/>
        <v> </v>
      </c>
      <c r="O19" s="4" t="str">
        <f t="shared" si="4"/>
        <v> </v>
      </c>
      <c r="Q19" s="31" t="s">
        <v>102</v>
      </c>
      <c r="R19" s="23" t="e">
        <f t="shared" si="6"/>
        <v>#VALUE!</v>
      </c>
      <c r="S19" s="28" t="e">
        <f t="shared" si="2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3"/>
        <v> </v>
      </c>
      <c r="N20" s="24" t="str">
        <f t="shared" si="4"/>
        <v> </v>
      </c>
      <c r="O20" s="4" t="str">
        <f t="shared" si="4"/>
        <v> </v>
      </c>
      <c r="Q20" s="31" t="s">
        <v>102</v>
      </c>
      <c r="R20" s="23" t="e">
        <f t="shared" si="6"/>
        <v>#VALUE!</v>
      </c>
      <c r="S20" s="28" t="e">
        <f t="shared" si="2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>IF(K21&gt;0,K21+L21/60," ")</f>
        <v> </v>
      </c>
      <c r="N21" s="24" t="str">
        <f>_xlfn.IFERROR(R21," ")</f>
        <v> </v>
      </c>
      <c r="O21" s="4" t="str">
        <f>_xlfn.IFERROR(S21," ")</f>
        <v> </v>
      </c>
      <c r="Q21" s="32" t="s">
        <v>102</v>
      </c>
      <c r="R21" s="33" t="e">
        <f>IF(M21&gt;0,IF(Q21="s",M21*I21,0)+IF(Q21="n",M21*J21,0)," ")</f>
        <v>#VALUE!</v>
      </c>
      <c r="S21" s="34" t="e">
        <f t="shared" si="2"/>
        <v>#VALUE!</v>
      </c>
    </row>
    <row r="22" spans="1:15" s="23" customFormat="1" ht="21">
      <c r="A22" s="59" t="s">
        <v>116</v>
      </c>
      <c r="B22" s="59"/>
      <c r="C22" s="59"/>
      <c r="D22" s="59"/>
      <c r="E22" s="59"/>
      <c r="F22" s="59"/>
      <c r="G22" s="59"/>
      <c r="H22" s="59"/>
      <c r="I22" s="59"/>
      <c r="J22" s="59"/>
      <c r="K22" s="1"/>
      <c r="L22" s="1"/>
      <c r="M22" s="1"/>
      <c r="N22" s="1"/>
      <c r="O22" s="1"/>
    </row>
    <row r="23" spans="1:15" s="23" customFormat="1" ht="21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1"/>
      <c r="L23" s="1"/>
      <c r="M23" s="1"/>
      <c r="N23" s="1"/>
      <c r="O23" s="1"/>
    </row>
    <row r="24" spans="1:15" ht="18.75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1"/>
      <c r="L24" s="1"/>
      <c r="M24" s="1"/>
      <c r="N24" s="1"/>
      <c r="O24" s="1"/>
    </row>
    <row r="25" spans="1:15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51" t="s">
        <v>69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8.75">
      <c r="A27" s="51" t="s">
        <v>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2:J22"/>
    <mergeCell ref="A26:O26"/>
    <mergeCell ref="A27:O27"/>
    <mergeCell ref="A23:J23"/>
    <mergeCell ref="A24:J24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28125" style="0" customWidth="1"/>
    <col min="15" max="15" width="8.7109375" style="0" customWidth="1"/>
  </cols>
  <sheetData>
    <row r="1" ht="15">
      <c r="Q1" s="49" t="s">
        <v>107</v>
      </c>
    </row>
    <row r="2" ht="15">
      <c r="Q2" s="49" t="s">
        <v>109</v>
      </c>
    </row>
    <row r="3" ht="15">
      <c r="Q3" s="49" t="s">
        <v>110</v>
      </c>
    </row>
    <row r="4" ht="15">
      <c r="Q4" s="49" t="s">
        <v>108</v>
      </c>
    </row>
    <row r="5" spans="1:17" ht="18.75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111</v>
      </c>
    </row>
    <row r="6" spans="1:17" s="23" customFormat="1" ht="18.75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112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60" t="s">
        <v>101</v>
      </c>
      <c r="R7" s="60"/>
      <c r="S7" s="60"/>
    </row>
    <row r="8" spans="1:19" s="23" customFormat="1" ht="18.75">
      <c r="A8" s="2"/>
      <c r="B8" s="2">
        <v>173</v>
      </c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35" t="s">
        <v>106</v>
      </c>
      <c r="R8" s="36"/>
      <c r="S8" s="36"/>
    </row>
    <row r="9" spans="1:19" s="23" customFormat="1" ht="18.75">
      <c r="A9" s="3" t="s">
        <v>0</v>
      </c>
      <c r="B9" s="3" t="s">
        <v>75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105</v>
      </c>
      <c r="R9" s="36"/>
      <c r="S9" s="36"/>
    </row>
    <row r="10" spans="1:19" s="23" customFormat="1" ht="19.5" customHeight="1">
      <c r="A10" s="4" t="s">
        <v>45</v>
      </c>
      <c r="B10" s="4" t="s">
        <v>96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159</v>
      </c>
      <c r="L10" s="4">
        <v>9</v>
      </c>
      <c r="M10" s="45">
        <f aca="true" t="shared" si="2" ref="M10:M20">IF(K10&gt;0,K10+L10/60," ")</f>
        <v>159.15</v>
      </c>
      <c r="N10" s="45">
        <f aca="true" t="shared" si="3" ref="N10:N20">_xlfn.IFERROR(R10," ")</f>
        <v>147.08872458410352</v>
      </c>
      <c r="O10" s="46">
        <f aca="true" t="shared" si="4" ref="O10:O20">_xlfn.IFERROR(S10," ")</f>
        <v>1</v>
      </c>
      <c r="Q10" s="8" t="s">
        <v>103</v>
      </c>
      <c r="R10" s="44">
        <f>IF(M10&gt;0,IF(Q10="s",M10*I10,0)+IF(Q10="n",M10*J10,0)," ")</f>
        <v>147.08872458410352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97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>
        <v>169</v>
      </c>
      <c r="L11" s="4">
        <v>20</v>
      </c>
      <c r="M11" s="45">
        <f t="shared" si="2"/>
        <v>169.33333333333334</v>
      </c>
      <c r="N11" s="45">
        <f t="shared" si="3"/>
        <v>153.7995761429004</v>
      </c>
      <c r="O11" s="46">
        <f t="shared" si="4"/>
        <v>2</v>
      </c>
      <c r="Q11" s="38" t="s">
        <v>103</v>
      </c>
      <c r="R11" s="44">
        <f aca="true" t="shared" si="5" ref="R11:R20">IF(M11&gt;0,IF(Q11="s",M11*I11,0)+IF(Q11="n",M11*J11,0)," ")</f>
        <v>153.7995761429004</v>
      </c>
      <c r="S11" s="44">
        <f aca="true" t="shared" si="6" ref="S11:S20">RANK(N11,$N$10:$N$21,1)</f>
        <v>2</v>
      </c>
    </row>
    <row r="12" spans="1:19" s="23" customFormat="1" ht="19.5" customHeight="1">
      <c r="A12" s="4" t="s">
        <v>53</v>
      </c>
      <c r="B12" s="4" t="s">
        <v>98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103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99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220</v>
      </c>
      <c r="L13" s="4">
        <v>38</v>
      </c>
      <c r="M13" s="45">
        <f t="shared" si="2"/>
        <v>220.63333333333333</v>
      </c>
      <c r="N13" s="45">
        <f t="shared" si="3"/>
        <v>200.03022061045633</v>
      </c>
      <c r="O13" s="46">
        <f t="shared" si="4"/>
        <v>3</v>
      </c>
      <c r="Q13" s="38" t="s">
        <v>103</v>
      </c>
      <c r="R13" s="44">
        <f t="shared" si="5"/>
        <v>200.03022061045633</v>
      </c>
      <c r="S13" s="44">
        <f t="shared" si="6"/>
        <v>3</v>
      </c>
    </row>
    <row r="14" spans="1:19" s="23" customFormat="1" ht="19.5" customHeight="1">
      <c r="A14" s="4" t="s">
        <v>55</v>
      </c>
      <c r="B14" s="4" t="s">
        <v>113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103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119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225</v>
      </c>
      <c r="L15" s="4">
        <v>38</v>
      </c>
      <c r="M15" s="45">
        <f t="shared" si="2"/>
        <v>225.63333333333333</v>
      </c>
      <c r="N15" s="45">
        <f t="shared" si="3"/>
        <v>203.4565674782086</v>
      </c>
      <c r="O15" s="46">
        <f t="shared" si="4"/>
        <v>4</v>
      </c>
      <c r="Q15" s="38" t="s">
        <v>103</v>
      </c>
      <c r="R15" s="44">
        <f t="shared" si="5"/>
        <v>203.4565674782086</v>
      </c>
      <c r="S15" s="44">
        <f t="shared" si="6"/>
        <v>4</v>
      </c>
    </row>
    <row r="16" spans="1:19" s="23" customFormat="1" ht="19.5" customHeight="1">
      <c r="A16" s="4" t="s">
        <v>47</v>
      </c>
      <c r="B16" s="4" t="s">
        <v>114</v>
      </c>
      <c r="C16" s="4"/>
      <c r="D16" s="4"/>
      <c r="E16" s="5" t="s">
        <v>115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103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103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103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103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103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3" t="s">
        <v>117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1"/>
      <c r="N21" s="1"/>
      <c r="O21" s="1"/>
      <c r="Q21" s="26"/>
    </row>
    <row r="22" spans="1:15" s="23" customFormat="1" ht="2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ht="18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.75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C1">
      <selection activeCell="O15" sqref="O15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421875" style="0" customWidth="1"/>
    <col min="15" max="15" width="8.7109375" style="0" customWidth="1"/>
  </cols>
  <sheetData>
    <row r="1" ht="15">
      <c r="Q1" s="49" t="s">
        <v>107</v>
      </c>
    </row>
    <row r="2" ht="15">
      <c r="Q2" s="49" t="s">
        <v>109</v>
      </c>
    </row>
    <row r="3" ht="15">
      <c r="Q3" s="49" t="s">
        <v>110</v>
      </c>
    </row>
    <row r="4" ht="15">
      <c r="Q4" s="49" t="s">
        <v>108</v>
      </c>
    </row>
    <row r="5" spans="1:17" ht="18.75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111</v>
      </c>
    </row>
    <row r="6" spans="1:17" s="23" customFormat="1" ht="19.5" thickBot="1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112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101</v>
      </c>
      <c r="R7" s="57"/>
      <c r="S7" s="58"/>
    </row>
    <row r="8" spans="1:19" s="23" customFormat="1" ht="18.75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106</v>
      </c>
      <c r="S8" s="28"/>
    </row>
    <row r="9" spans="1:19" s="23" customFormat="1" ht="18.75">
      <c r="A9" s="3" t="s">
        <v>0</v>
      </c>
      <c r="B9" s="3" t="s">
        <v>75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105</v>
      </c>
      <c r="S9" s="28"/>
    </row>
    <row r="10" spans="1:19" s="23" customFormat="1" ht="19.5" customHeight="1">
      <c r="A10" s="4" t="s">
        <v>39</v>
      </c>
      <c r="B10" s="4" t="s">
        <v>91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189</v>
      </c>
      <c r="L10" s="4">
        <v>7</v>
      </c>
      <c r="M10" s="24">
        <f aca="true" t="shared" si="2" ref="M10:M21">IF(K10&gt;0,K10+L10/60," ")</f>
        <v>189.11666666666667</v>
      </c>
      <c r="N10" s="24">
        <f aca="true" t="shared" si="3" ref="N10:N20">_xlfn.IFERROR(R10," ")</f>
        <v>163.17227494966926</v>
      </c>
      <c r="O10" s="4">
        <f aca="true" t="shared" si="4" ref="O10:O20">_xlfn.IFERROR(S10," ")</f>
        <v>4</v>
      </c>
      <c r="Q10" s="30" t="s">
        <v>103</v>
      </c>
      <c r="R10" s="23">
        <f>IF(M10&gt;0,IF(Q10="s",M10*I10,0)+IF(Q10="n",M10*J10,0)," ")</f>
        <v>163.17227494966926</v>
      </c>
      <c r="S10" s="28">
        <f>RANK(N10,$N$10:$N$21,1)</f>
        <v>4</v>
      </c>
    </row>
    <row r="11" spans="1:19" s="23" customFormat="1" ht="19.5" customHeight="1">
      <c r="A11" s="4" t="s">
        <v>38</v>
      </c>
      <c r="B11" s="4" t="s">
        <v>92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154</v>
      </c>
      <c r="L11" s="4">
        <v>44</v>
      </c>
      <c r="M11" s="24">
        <f t="shared" si="2"/>
        <v>154.73333333333332</v>
      </c>
      <c r="N11" s="24">
        <f t="shared" si="3"/>
        <v>134.0843443096476</v>
      </c>
      <c r="O11" s="4">
        <f t="shared" si="4"/>
        <v>1</v>
      </c>
      <c r="Q11" s="31" t="s">
        <v>103</v>
      </c>
      <c r="R11" s="23">
        <f aca="true" t="shared" si="5" ref="R11:R20">IF(M11&gt;0,IF(Q11="s",M11*I11,0)+IF(Q11="n",M11*J11,0)," ")</f>
        <v>134.0843443096476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93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186</v>
      </c>
      <c r="L12" s="4">
        <v>16</v>
      </c>
      <c r="M12" s="24">
        <f t="shared" si="2"/>
        <v>186.26666666666668</v>
      </c>
      <c r="N12" s="24">
        <f t="shared" si="3"/>
        <v>161.4095898324668</v>
      </c>
      <c r="O12" s="4">
        <f t="shared" si="4"/>
        <v>3</v>
      </c>
      <c r="Q12" s="31" t="s">
        <v>103</v>
      </c>
      <c r="R12" s="23">
        <f t="shared" si="5"/>
        <v>161.4095898324668</v>
      </c>
      <c r="S12" s="28">
        <f t="shared" si="6"/>
        <v>3</v>
      </c>
    </row>
    <row r="13" spans="1:19" s="23" customFormat="1" ht="19.5" customHeight="1">
      <c r="A13" s="4" t="s">
        <v>40</v>
      </c>
      <c r="B13" s="4" t="s">
        <v>94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220</v>
      </c>
      <c r="L13" s="4">
        <v>38</v>
      </c>
      <c r="M13" s="24">
        <f t="shared" si="2"/>
        <v>220.63333333333333</v>
      </c>
      <c r="N13" s="24">
        <f t="shared" si="3"/>
        <v>191.02453102453103</v>
      </c>
      <c r="O13" s="4">
        <f t="shared" si="4"/>
        <v>5</v>
      </c>
      <c r="Q13" s="31" t="s">
        <v>103</v>
      </c>
      <c r="R13" s="23">
        <f t="shared" si="5"/>
        <v>191.02453102453103</v>
      </c>
      <c r="S13" s="28">
        <f t="shared" si="6"/>
        <v>5</v>
      </c>
    </row>
    <row r="14" spans="1:19" s="23" customFormat="1" ht="19.5" customHeight="1">
      <c r="A14" s="4" t="s">
        <v>74</v>
      </c>
      <c r="B14" s="4" t="s">
        <v>95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103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89</v>
      </c>
      <c r="B15" s="4" t="s">
        <v>100</v>
      </c>
      <c r="C15" s="4"/>
      <c r="D15" s="4"/>
      <c r="E15" s="5" t="s">
        <v>90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>
        <v>230</v>
      </c>
      <c r="L15" s="4"/>
      <c r="M15" s="24">
        <f t="shared" si="2"/>
        <v>230</v>
      </c>
      <c r="N15" s="24">
        <f t="shared" si="3"/>
        <v>202.10896309314586</v>
      </c>
      <c r="O15" s="4">
        <f t="shared" si="4"/>
        <v>6</v>
      </c>
      <c r="Q15" s="31" t="s">
        <v>102</v>
      </c>
      <c r="R15" s="23">
        <f t="shared" si="5"/>
        <v>202.10896309314586</v>
      </c>
      <c r="S15" s="28">
        <f t="shared" si="6"/>
        <v>6</v>
      </c>
    </row>
    <row r="16" spans="1:19" s="23" customFormat="1" ht="19.5" customHeight="1">
      <c r="A16" s="4" t="s">
        <v>24</v>
      </c>
      <c r="B16" s="4" t="s">
        <v>82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172</v>
      </c>
      <c r="L16" s="4">
        <v>21</v>
      </c>
      <c r="M16" s="24">
        <f t="shared" si="2"/>
        <v>172.35</v>
      </c>
      <c r="N16" s="24">
        <f t="shared" si="3"/>
        <v>155.6910569105691</v>
      </c>
      <c r="O16" s="4">
        <f t="shared" si="4"/>
        <v>2</v>
      </c>
      <c r="Q16" s="31" t="s">
        <v>104</v>
      </c>
      <c r="R16" s="23">
        <f t="shared" si="5"/>
        <v>155.6910569105691</v>
      </c>
      <c r="S16" s="28">
        <f t="shared" si="6"/>
        <v>2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103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103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103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103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3" t="s">
        <v>117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s="23" customFormat="1" ht="18.7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.75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2012-10-25T19:15:29Z</cp:lastPrinted>
  <dcterms:created xsi:type="dcterms:W3CDTF">2012-01-17T03:16:29Z</dcterms:created>
  <dcterms:modified xsi:type="dcterms:W3CDTF">2012-10-25T19:15:39Z</dcterms:modified>
  <cp:category/>
  <cp:version/>
  <cp:contentType/>
  <cp:contentStatus/>
</cp:coreProperties>
</file>